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480" windowHeight="11570"/>
  </bookViews>
  <sheets>
    <sheet name="2025" sheetId="1" r:id="rId1"/>
  </sheets>
  <definedNames>
    <definedName name="_xlnm.Print_Area" localSheetId="0">'2025'!$A$1:$G$37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G37" i="1" l="1"/>
  <c r="G30" i="1"/>
  <c r="G29" i="1"/>
  <c r="E26" i="1" l="1"/>
  <c r="C37" i="1" l="1"/>
  <c r="C36" i="1"/>
  <c r="C34" i="1"/>
  <c r="C33" i="1"/>
  <c r="C32" i="1"/>
  <c r="C31" i="1"/>
  <c r="C29" i="1"/>
  <c r="C28" i="1"/>
  <c r="C27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1" i="1"/>
  <c r="C10" i="1"/>
  <c r="C9" i="1"/>
  <c r="C8" i="1"/>
  <c r="C26" i="1" s="1"/>
  <c r="C7" i="1"/>
  <c r="C6" i="1"/>
  <c r="F30" i="1" l="1"/>
  <c r="G18" i="1" l="1"/>
  <c r="F17" i="1" l="1"/>
  <c r="G6" i="1" l="1"/>
  <c r="F32" i="1" l="1"/>
  <c r="F31" i="1"/>
  <c r="G8" i="1" l="1"/>
  <c r="G13" i="1"/>
  <c r="G14" i="1"/>
  <c r="G27" i="1"/>
  <c r="F8" i="1"/>
  <c r="F13" i="1"/>
  <c r="F14" i="1"/>
  <c r="F27" i="1"/>
  <c r="G24" i="1" l="1"/>
  <c r="F24" i="1"/>
  <c r="F7" i="1"/>
  <c r="G7" i="1"/>
  <c r="G19" i="1"/>
  <c r="F19" i="1"/>
  <c r="G9" i="1"/>
  <c r="F9" i="1"/>
  <c r="G20" i="1"/>
  <c r="F20" i="1"/>
  <c r="G10" i="1"/>
  <c r="F10" i="1"/>
  <c r="G21" i="1"/>
  <c r="F21" i="1"/>
  <c r="G11" i="1"/>
  <c r="F11" i="1"/>
  <c r="G22" i="1"/>
  <c r="F22" i="1"/>
  <c r="G15" i="1"/>
  <c r="F15" i="1"/>
  <c r="F23" i="1"/>
  <c r="G23" i="1"/>
  <c r="G33" i="1"/>
  <c r="G17" i="1"/>
  <c r="F6" i="1"/>
  <c r="F18" i="1"/>
  <c r="G28" i="1"/>
  <c r="F28" i="1"/>
  <c r="G34" i="1"/>
  <c r="G36" i="1"/>
  <c r="G31" i="1"/>
  <c r="G32" i="1"/>
  <c r="F26" i="1" l="1"/>
  <c r="G26" i="1"/>
</calcChain>
</file>

<file path=xl/sharedStrings.xml><?xml version="1.0" encoding="utf-8"?>
<sst xmlns="http://schemas.openxmlformats.org/spreadsheetml/2006/main" count="76" uniqueCount="59">
  <si>
    <t>млн рублей</t>
  </si>
  <si>
    <t>Код бюджетной классификации</t>
  </si>
  <si>
    <t>Налоговые доходы</t>
  </si>
  <si>
    <t>1 01 01000 00 0000 110</t>
  </si>
  <si>
    <t>1 01 02000 00 0000 110</t>
  </si>
  <si>
    <t>1 03 00000 00 0000 110</t>
  </si>
  <si>
    <t>в том числе</t>
  </si>
  <si>
    <t>Единый налог на вмененный доход</t>
  </si>
  <si>
    <t>-</t>
  </si>
  <si>
    <t>1 05 00000 00 0000 110</t>
  </si>
  <si>
    <t>1 06 02000 00 0000 110</t>
  </si>
  <si>
    <t>1 06 04000 00 0000 110</t>
  </si>
  <si>
    <t>1 06 06000 00 0000 110</t>
  </si>
  <si>
    <t>Иные налоговые доходы</t>
  </si>
  <si>
    <t>Неналоговые доходы</t>
  </si>
  <si>
    <t>2 00 00000 00 0000 000</t>
  </si>
  <si>
    <t>2 02 01000 00 0000 000</t>
  </si>
  <si>
    <t>Дотации</t>
  </si>
  <si>
    <t>2 02 02000 00 0000 000</t>
  </si>
  <si>
    <t>Субсидии</t>
  </si>
  <si>
    <t>2 02 03000 00 0000 000</t>
  </si>
  <si>
    <t>Субвенции</t>
  </si>
  <si>
    <t>2 02 04000 00 0000 000</t>
  </si>
  <si>
    <t>2 19 00000 00 0000 000</t>
  </si>
  <si>
    <t>Доходы бюджета - всего</t>
  </si>
  <si>
    <t>- доходы от уплаты акцизов на нефтепродукты</t>
  </si>
  <si>
    <t>- акцизы и доходы от уплаты акцизов на алкоголь</t>
  </si>
  <si>
    <t>Налоговые и неналоговые доходы</t>
  </si>
  <si>
    <t>Налог на прибыль организаций</t>
  </si>
  <si>
    <t>Налог на доходы физических лиц</t>
  </si>
  <si>
    <t>Налог, взимаемый в связи с применением упрощенной системы налогообложения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</si>
  <si>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</si>
  <si>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</si>
  <si>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Торговый сбор</t>
  </si>
  <si>
    <t>Налог на профессиональный доход</t>
  </si>
  <si>
    <t>Налог на имущество физических лиц</t>
  </si>
  <si>
    <t>Налог на имущество организаций</t>
  </si>
  <si>
    <t>Транспортный налог</t>
  </si>
  <si>
    <t>Земельный налог</t>
  </si>
  <si>
    <t>Налог на добычу полезных ископаемых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</si>
  <si>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</si>
  <si>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Прочие безвозмездные поступления</t>
  </si>
  <si>
    <t>Безвозмездные поступления от государственных (муниципальных) организаций</t>
  </si>
  <si>
    <t>Иные межбюджетные трансферты</t>
  </si>
  <si>
    <t>Возврат остатков субсидий, субвенций и иных межбюджетных трансфертов, имеющих целевое назначение, прошлых лет</t>
  </si>
  <si>
    <t>Наименование основных видов доходов</t>
  </si>
  <si>
    <t>5=4/3</t>
  </si>
  <si>
    <t>6=4/2</t>
  </si>
  <si>
    <t>Сведения об исполнении бюджета города Москвы по доходам в разрезе видов доходов за 2025 год</t>
  </si>
  <si>
    <t>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</si>
  <si>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</si>
  <si>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- </t>
  </si>
  <si>
    <t xml:space="preserve">   -</t>
  </si>
  <si>
    <t>Исполнено 
за 9 месяцев
2024 г.</t>
  </si>
  <si>
    <t xml:space="preserve"> Исполнено 
за 9 месяцев
2025 г.</t>
  </si>
  <si>
    <t>Бюджетные назначения, учтенные в общем объеме доходов бюджета города Москвы, утвержденном Законом города Москвы от 13.11.2024 № 22 
(с учетом текущих уточнений по состоянию на 01.10.2025)</t>
  </si>
  <si>
    <t>% исполнения 
за 9 месяцев
2025 г.</t>
  </si>
  <si>
    <t xml:space="preserve">Темп прироста 
к 9 месяцам
2024 г.,% </t>
  </si>
  <si>
    <t>Налоги на товары (работы, услуги), реализуемые на территории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</si>
</sst>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i/>
      <sz val="20"/>
      <name val="Times New Roman"/>
      <family val="1"/>
      <charset val="204"/>
    </font>
    <font>
      <i/>
      <sz val="18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8"/>
      <color theme="1"/>
      <name val="Times New Roman"/>
      <family val="1"/>
      <charset val="204"/>
    </font>
    <font>
      <sz val="18"/>
      <color theme="1" tint="4.9989318521683403E-2"/>
      <name val="Times New Roman"/>
      <family val="1"/>
      <charset val="204"/>
    </font>
    <font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4" fontId="19" fillId="0" borderId="9">
      <alignment horizontal="right"/>
    </xf>
    <xf numFmtId="0" fontId="20" fillId="0" borderId="10">
      <alignment horizontal="left" wrapText="1" indent="2"/>
    </xf>
    <xf numFmtId="4" fontId="20" fillId="0" borderId="9">
      <alignment horizontal="right"/>
    </xf>
    <xf numFmtId="0" fontId="21" fillId="0" borderId="11">
      <alignment horizontal="left" wrapText="1"/>
    </xf>
    <xf numFmtId="0" fontId="22" fillId="0" borderId="12">
      <alignment horizontal="left" wrapText="1" indent="2"/>
    </xf>
    <xf numFmtId="0" fontId="20" fillId="0" borderId="13">
      <alignment horizontal="left" wrapText="1"/>
    </xf>
  </cellStyleXfs>
  <cellXfs count="66">
    <xf numFmtId="0" fontId="0" fillId="0" borderId="0" xfId="0"/>
    <xf numFmtId="0" fontId="0" fillId="0" borderId="0" xfId="0" applyFill="1"/>
    <xf numFmtId="0" fontId="0" fillId="0" borderId="0" xfId="0" applyFill="1" applyBorder="1"/>
    <xf numFmtId="0" fontId="3" fillId="0" borderId="0" xfId="2" applyFill="1" applyBorder="1"/>
    <xf numFmtId="0" fontId="3" fillId="0" borderId="0" xfId="2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5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/>
    <xf numFmtId="0" fontId="6" fillId="0" borderId="1" xfId="0" applyFont="1" applyFill="1" applyBorder="1"/>
    <xf numFmtId="0" fontId="10" fillId="0" borderId="4" xfId="0" applyFont="1" applyFill="1" applyBorder="1"/>
    <xf numFmtId="0" fontId="10" fillId="0" borderId="5" xfId="0" applyFont="1" applyFill="1" applyBorder="1"/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/>
    <xf numFmtId="0" fontId="6" fillId="0" borderId="7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164" fontId="0" fillId="0" borderId="0" xfId="0" applyNumberFormat="1" applyFill="1"/>
    <xf numFmtId="164" fontId="16" fillId="2" borderId="2" xfId="2" applyNumberFormat="1" applyFont="1" applyFill="1" applyBorder="1" applyAlignment="1">
      <alignment horizontal="center" vertical="center" wrapText="1"/>
    </xf>
    <xf numFmtId="165" fontId="12" fillId="0" borderId="2" xfId="1" applyNumberFormat="1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13" fillId="0" borderId="2" xfId="2" applyNumberFormat="1" applyFont="1" applyFill="1" applyBorder="1" applyAlignment="1">
      <alignment vertical="center" wrapText="1"/>
    </xf>
    <xf numFmtId="164" fontId="16" fillId="2" borderId="2" xfId="0" applyNumberFormat="1" applyFont="1" applyFill="1" applyBorder="1" applyAlignment="1">
      <alignment horizontal="center" vertical="center"/>
    </xf>
    <xf numFmtId="49" fontId="17" fillId="2" borderId="2" xfId="2" applyNumberFormat="1" applyFont="1" applyFill="1" applyBorder="1" applyAlignment="1">
      <alignment vertical="center" wrapText="1"/>
    </xf>
    <xf numFmtId="164" fontId="11" fillId="2" borderId="2" xfId="2" applyNumberFormat="1" applyFont="1" applyFill="1" applyBorder="1" applyAlignment="1">
      <alignment horizontal="center" vertical="center" wrapText="1"/>
    </xf>
    <xf numFmtId="164" fontId="11" fillId="2" borderId="2" xfId="2" applyNumberFormat="1" applyFont="1" applyFill="1" applyBorder="1" applyAlignment="1">
      <alignment horizontal="center" vertical="center"/>
    </xf>
    <xf numFmtId="164" fontId="14" fillId="2" borderId="2" xfId="2" applyNumberFormat="1" applyFont="1" applyFill="1" applyBorder="1" applyAlignment="1">
      <alignment horizontal="center" vertical="center" wrapText="1"/>
    </xf>
    <xf numFmtId="164" fontId="15" fillId="2" borderId="2" xfId="2" applyNumberFormat="1" applyFont="1" applyFill="1" applyBorder="1" applyAlignment="1">
      <alignment horizontal="center" vertical="center"/>
    </xf>
    <xf numFmtId="164" fontId="18" fillId="2" borderId="2" xfId="2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vertical="center" wrapText="1"/>
    </xf>
    <xf numFmtId="0" fontId="24" fillId="0" borderId="2" xfId="0" applyFont="1" applyBorder="1" applyAlignment="1">
      <alignment vertical="center"/>
    </xf>
    <xf numFmtId="164" fontId="16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Fill="1"/>
    <xf numFmtId="164" fontId="25" fillId="0" borderId="0" xfId="0" applyNumberFormat="1" applyFont="1" applyFill="1"/>
    <xf numFmtId="165" fontId="26" fillId="0" borderId="2" xfId="1" applyNumberFormat="1" applyFont="1" applyFill="1" applyBorder="1" applyAlignment="1">
      <alignment horizontal="center" vertical="center"/>
    </xf>
    <xf numFmtId="0" fontId="0" fillId="0" borderId="0" xfId="0" applyFont="1" applyFill="1"/>
    <xf numFmtId="164" fontId="0" fillId="0" borderId="0" xfId="0" applyNumberFormat="1" applyFont="1" applyFill="1"/>
    <xf numFmtId="164" fontId="15" fillId="0" borderId="2" xfId="2" applyNumberFormat="1" applyFont="1" applyFill="1" applyBorder="1" applyAlignment="1">
      <alignment horizontal="center" vertical="center" wrapText="1"/>
    </xf>
    <xf numFmtId="164" fontId="14" fillId="0" borderId="2" xfId="2" applyNumberFormat="1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164" fontId="15" fillId="0" borderId="0" xfId="0" applyNumberFormat="1" applyFont="1" applyFill="1" applyAlignment="1">
      <alignment vertical="center" wrapText="1"/>
    </xf>
    <xf numFmtId="164" fontId="11" fillId="0" borderId="2" xfId="2" applyNumberFormat="1" applyFont="1" applyFill="1" applyBorder="1" applyAlignment="1">
      <alignment horizontal="center" vertical="center" wrapText="1"/>
    </xf>
    <xf numFmtId="164" fontId="26" fillId="2" borderId="2" xfId="2" applyNumberFormat="1" applyFont="1" applyFill="1" applyBorder="1" applyAlignment="1">
      <alignment horizontal="center" vertical="center" wrapText="1"/>
    </xf>
    <xf numFmtId="164" fontId="14" fillId="0" borderId="2" xfId="2" applyNumberFormat="1" applyFont="1" applyFill="1" applyBorder="1" applyAlignment="1">
      <alignment horizontal="center" vertical="center"/>
    </xf>
    <xf numFmtId="164" fontId="15" fillId="0" borderId="2" xfId="0" applyNumberFormat="1" applyFont="1" applyFill="1" applyBorder="1" applyAlignment="1">
      <alignment horizontal="center" vertical="center"/>
    </xf>
    <xf numFmtId="4" fontId="27" fillId="0" borderId="2" xfId="2" applyNumberFormat="1" applyFont="1" applyFill="1" applyBorder="1" applyAlignment="1">
      <alignment horizontal="center" vertical="center" wrapText="1"/>
    </xf>
    <xf numFmtId="164" fontId="27" fillId="0" borderId="2" xfId="2" applyNumberFormat="1" applyFont="1" applyFill="1" applyBorder="1" applyAlignment="1">
      <alignment horizontal="center" vertical="center" wrapText="1"/>
    </xf>
    <xf numFmtId="164" fontId="14" fillId="0" borderId="16" xfId="2" applyNumberFormat="1" applyFont="1" applyFill="1" applyBorder="1" applyAlignment="1">
      <alignment horizontal="center" vertical="center" wrapText="1"/>
    </xf>
    <xf numFmtId="164" fontId="15" fillId="0" borderId="17" xfId="0" applyNumberFormat="1" applyFont="1" applyFill="1" applyBorder="1" applyAlignment="1">
      <alignment horizontal="center" vertical="center"/>
    </xf>
    <xf numFmtId="164" fontId="15" fillId="0" borderId="18" xfId="0" applyNumberFormat="1" applyFont="1" applyFill="1" applyBorder="1" applyAlignment="1">
      <alignment horizontal="center" vertical="center"/>
    </xf>
    <xf numFmtId="164" fontId="15" fillId="0" borderId="15" xfId="0" applyNumberFormat="1" applyFont="1" applyFill="1" applyBorder="1" applyAlignment="1">
      <alignment horizontal="center" vertical="center"/>
    </xf>
    <xf numFmtId="164" fontId="15" fillId="0" borderId="19" xfId="0" applyNumberFormat="1" applyFont="1" applyFill="1" applyBorder="1" applyAlignment="1">
      <alignment horizontal="center" vertical="center"/>
    </xf>
    <xf numFmtId="164" fontId="15" fillId="0" borderId="14" xfId="0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vertical="center" wrapText="1"/>
    </xf>
    <xf numFmtId="0" fontId="2" fillId="0" borderId="0" xfId="0" applyFont="1" applyFill="1" applyAlignment="1">
      <alignment horizontal="right"/>
    </xf>
    <xf numFmtId="0" fontId="4" fillId="0" borderId="0" xfId="2" applyFont="1" applyFill="1" applyBorder="1" applyAlignment="1">
      <alignment horizontal="center" vertical="center" wrapText="1"/>
    </xf>
  </cellXfs>
  <cellStyles count="9">
    <cellStyle name="xl29" xfId="8"/>
    <cellStyle name="xl31" xfId="7"/>
    <cellStyle name="xl45" xfId="3"/>
    <cellStyle name="xl46" xfId="5"/>
    <cellStyle name="xl73" xfId="6"/>
    <cellStyle name="xl75" xfId="4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colors>
    <mruColors>
      <color rgb="FFFFFFCC"/>
      <color rgb="FFFF6600"/>
      <color rgb="FFFF505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view="pageBreakPreview" topLeftCell="B1" zoomScale="50" zoomScaleNormal="60" zoomScaleSheetLayoutView="50" workbookViewId="0">
      <pane ySplit="5" topLeftCell="A33" activePane="bottomLeft" state="frozen"/>
      <selection activeCell="B1" sqref="B1"/>
      <selection pane="bottomLeft" activeCell="N36" sqref="N36"/>
    </sheetView>
  </sheetViews>
  <sheetFormatPr defaultColWidth="9.1796875" defaultRowHeight="14.5" x14ac:dyDescent="0.35"/>
  <cols>
    <col min="1" max="1" width="29.54296875" style="1" hidden="1" customWidth="1"/>
    <col min="2" max="2" width="73.1796875" style="1" customWidth="1"/>
    <col min="3" max="3" width="32.1796875" style="1" customWidth="1"/>
    <col min="4" max="4" width="38" style="1" customWidth="1"/>
    <col min="5" max="5" width="34" style="1" customWidth="1"/>
    <col min="6" max="6" width="30.81640625" style="1" bestFit="1" customWidth="1"/>
    <col min="7" max="7" width="31" style="1" customWidth="1"/>
    <col min="8" max="10" width="8.54296875" style="1" customWidth="1"/>
    <col min="11" max="16384" width="9.1796875" style="1"/>
  </cols>
  <sheetData>
    <row r="1" spans="1:8" ht="20.5" x14ac:dyDescent="0.45">
      <c r="F1" s="64"/>
      <c r="G1" s="64"/>
    </row>
    <row r="2" spans="1:8" ht="41.25" customHeight="1" x14ac:dyDescent="0.35">
      <c r="B2" s="65" t="s">
        <v>48</v>
      </c>
      <c r="C2" s="65"/>
      <c r="D2" s="65"/>
      <c r="E2" s="65"/>
      <c r="F2" s="65"/>
      <c r="G2" s="65"/>
    </row>
    <row r="3" spans="1:8" ht="21" thickBot="1" x14ac:dyDescent="0.5">
      <c r="A3" s="2"/>
      <c r="B3" s="3"/>
      <c r="C3" s="4"/>
      <c r="D3" s="3"/>
      <c r="E3" s="5"/>
      <c r="F3" s="6"/>
      <c r="G3" s="7" t="s">
        <v>0</v>
      </c>
    </row>
    <row r="4" spans="1:8" ht="220.5" customHeight="1" thickBot="1" x14ac:dyDescent="0.4">
      <c r="A4" s="8" t="s">
        <v>1</v>
      </c>
      <c r="B4" s="9" t="s">
        <v>45</v>
      </c>
      <c r="C4" s="10" t="s">
        <v>53</v>
      </c>
      <c r="D4" s="10" t="s">
        <v>55</v>
      </c>
      <c r="E4" s="10" t="s">
        <v>54</v>
      </c>
      <c r="F4" s="11" t="s">
        <v>56</v>
      </c>
      <c r="G4" s="11" t="s">
        <v>57</v>
      </c>
    </row>
    <row r="5" spans="1:8" ht="18" x14ac:dyDescent="0.35">
      <c r="A5" s="12"/>
      <c r="B5" s="26">
        <v>1</v>
      </c>
      <c r="C5" s="26">
        <v>2</v>
      </c>
      <c r="D5" s="26">
        <v>3</v>
      </c>
      <c r="E5" s="27">
        <v>4</v>
      </c>
      <c r="F5" s="27" t="s">
        <v>46</v>
      </c>
      <c r="G5" s="27" t="s">
        <v>47</v>
      </c>
    </row>
    <row r="6" spans="1:8" ht="25" x14ac:dyDescent="0.4">
      <c r="A6" s="13"/>
      <c r="B6" s="28" t="s">
        <v>24</v>
      </c>
      <c r="C6" s="47">
        <f>3562464597892.48/1000000</f>
        <v>3562464.59789248</v>
      </c>
      <c r="D6" s="51">
        <v>5195057.9890000001</v>
      </c>
      <c r="E6" s="31">
        <v>3951908.82092608</v>
      </c>
      <c r="F6" s="25">
        <f>E6/D6</f>
        <v>0.76070542990931755</v>
      </c>
      <c r="G6" s="25">
        <f t="shared" ref="G6:G11" si="0">E6/C6-1</f>
        <v>0.1093187629889687</v>
      </c>
      <c r="H6" s="23"/>
    </row>
    <row r="7" spans="1:8" ht="25.5" thickBot="1" x14ac:dyDescent="0.45">
      <c r="A7" s="13"/>
      <c r="B7" s="39" t="s">
        <v>27</v>
      </c>
      <c r="C7" s="47">
        <f>3489211661382.78/1000000</f>
        <v>3489211.6613827799</v>
      </c>
      <c r="D7" s="33">
        <v>5121287.2647000002</v>
      </c>
      <c r="E7" s="33">
        <v>3852742.4829038102</v>
      </c>
      <c r="F7" s="25">
        <f t="shared" ref="F7:F28" si="1">E7/D7</f>
        <v>0.75229962385824101</v>
      </c>
      <c r="G7" s="25">
        <f t="shared" si="0"/>
        <v>0.10418709347571142</v>
      </c>
    </row>
    <row r="8" spans="1:8" ht="25.5" thickBot="1" x14ac:dyDescent="0.4">
      <c r="A8" s="14"/>
      <c r="B8" s="28" t="s">
        <v>2</v>
      </c>
      <c r="C8" s="47">
        <f>3105257428843.41/1000000</f>
        <v>3105257.4288434102</v>
      </c>
      <c r="D8" s="47">
        <v>4661314.1091999998</v>
      </c>
      <c r="E8" s="33">
        <v>3413706.2066991702</v>
      </c>
      <c r="F8" s="25">
        <f t="shared" si="1"/>
        <v>0.7323484594100973</v>
      </c>
      <c r="G8" s="25">
        <f t="shared" si="0"/>
        <v>9.9331145621200712E-2</v>
      </c>
      <c r="H8" s="23"/>
    </row>
    <row r="9" spans="1:8" s="44" customFormat="1" ht="25.5" x14ac:dyDescent="0.4">
      <c r="A9" s="15" t="s">
        <v>3</v>
      </c>
      <c r="B9" s="38" t="s">
        <v>28</v>
      </c>
      <c r="C9" s="46">
        <f>1163489486572.96/1000000</f>
        <v>1163489.4865729599</v>
      </c>
      <c r="D9" s="34">
        <v>1581461.6539</v>
      </c>
      <c r="E9" s="34">
        <v>1230421.2412167201</v>
      </c>
      <c r="F9" s="43">
        <f t="shared" si="1"/>
        <v>0.77802786946013602</v>
      </c>
      <c r="G9" s="43">
        <f t="shared" si="0"/>
        <v>5.7526737814285411E-2</v>
      </c>
    </row>
    <row r="10" spans="1:8" s="44" customFormat="1" ht="26.25" customHeight="1" x14ac:dyDescent="0.4">
      <c r="A10" s="16" t="s">
        <v>4</v>
      </c>
      <c r="B10" s="38" t="s">
        <v>29</v>
      </c>
      <c r="C10" s="46">
        <f>1454530073079.71/1000000</f>
        <v>1454530.0730797099</v>
      </c>
      <c r="D10" s="24">
        <v>2329919.1519999998</v>
      </c>
      <c r="E10" s="24">
        <v>1637169.78530865</v>
      </c>
      <c r="F10" s="43">
        <f t="shared" si="1"/>
        <v>0.70267235835342412</v>
      </c>
      <c r="G10" s="43">
        <f t="shared" si="0"/>
        <v>0.12556612998879624</v>
      </c>
    </row>
    <row r="11" spans="1:8" s="44" customFormat="1" ht="76.5" x14ac:dyDescent="0.4">
      <c r="A11" s="16" t="s">
        <v>5</v>
      </c>
      <c r="B11" s="63" t="s">
        <v>58</v>
      </c>
      <c r="C11" s="46">
        <f>42346672318.2/1000000</f>
        <v>42346.672318199999</v>
      </c>
      <c r="D11" s="34">
        <v>73574.963399999993</v>
      </c>
      <c r="E11" s="34">
        <v>48258.886192830003</v>
      </c>
      <c r="F11" s="43">
        <f t="shared" si="1"/>
        <v>0.65591451171323323</v>
      </c>
      <c r="G11" s="43">
        <f t="shared" si="0"/>
        <v>0.13961460372150714</v>
      </c>
      <c r="H11" s="45"/>
    </row>
    <row r="12" spans="1:8" s="44" customFormat="1" ht="26.25" customHeight="1" x14ac:dyDescent="0.35">
      <c r="A12" s="17"/>
      <c r="B12" s="30" t="s">
        <v>6</v>
      </c>
      <c r="C12" s="46"/>
      <c r="D12" s="35"/>
      <c r="E12" s="35"/>
      <c r="F12" s="43"/>
      <c r="G12" s="43"/>
      <c r="H12" s="45"/>
    </row>
    <row r="13" spans="1:8" s="44" customFormat="1" ht="51" x14ac:dyDescent="0.35">
      <c r="A13" s="17"/>
      <c r="B13" s="30" t="s">
        <v>26</v>
      </c>
      <c r="C13" s="46">
        <f>21034473977.11/1000000</f>
        <v>21034.473977109999</v>
      </c>
      <c r="D13" s="35">
        <v>40070.402999999998</v>
      </c>
      <c r="E13" s="52">
        <v>23647.76833621</v>
      </c>
      <c r="F13" s="43">
        <f t="shared" si="1"/>
        <v>0.59015549048034288</v>
      </c>
      <c r="G13" s="43">
        <f t="shared" ref="G13:G18" si="2">E13/C13-1</f>
        <v>0.12423863615243347</v>
      </c>
      <c r="H13" s="45"/>
    </row>
    <row r="14" spans="1:8" s="44" customFormat="1" ht="51" x14ac:dyDescent="0.35">
      <c r="A14" s="17"/>
      <c r="B14" s="30" t="s">
        <v>25</v>
      </c>
      <c r="C14" s="46">
        <f>21312198341.09/1000000</f>
        <v>21312.198341089999</v>
      </c>
      <c r="D14" s="35">
        <v>33504.557399999998</v>
      </c>
      <c r="E14" s="52">
        <v>24611.11785662</v>
      </c>
      <c r="F14" s="43">
        <f t="shared" si="1"/>
        <v>0.73456030362663438</v>
      </c>
      <c r="G14" s="43">
        <f t="shared" si="2"/>
        <v>0.15479020337238847</v>
      </c>
    </row>
    <row r="15" spans="1:8" s="44" customFormat="1" ht="51" x14ac:dyDescent="0.35">
      <c r="A15" s="17"/>
      <c r="B15" s="38" t="s">
        <v>30</v>
      </c>
      <c r="C15" s="46">
        <f>215920314083.41/1000000</f>
        <v>215920.31408340999</v>
      </c>
      <c r="D15" s="24">
        <v>321387.34110000002</v>
      </c>
      <c r="E15" s="24">
        <v>237854.54536904002</v>
      </c>
      <c r="F15" s="43">
        <f t="shared" si="1"/>
        <v>0.74008685144518904</v>
      </c>
      <c r="G15" s="43">
        <f t="shared" si="2"/>
        <v>0.10158484336567253</v>
      </c>
      <c r="H15" s="45"/>
    </row>
    <row r="16" spans="1:8" s="44" customFormat="1" ht="26.25" customHeight="1" x14ac:dyDescent="0.35">
      <c r="A16" s="17"/>
      <c r="B16" s="38" t="s">
        <v>7</v>
      </c>
      <c r="C16" s="55">
        <f>32069.84/1000000</f>
        <v>3.2069840000000002E-2</v>
      </c>
      <c r="D16" s="36" t="s">
        <v>8</v>
      </c>
      <c r="E16" s="37">
        <v>-6.3896090000000003E-2</v>
      </c>
      <c r="F16" s="43" t="s">
        <v>8</v>
      </c>
      <c r="G16" s="43" t="s">
        <v>8</v>
      </c>
      <c r="H16" s="45"/>
    </row>
    <row r="17" spans="1:8" s="44" customFormat="1" ht="26.25" customHeight="1" x14ac:dyDescent="0.35">
      <c r="A17" s="17"/>
      <c r="B17" s="38" t="s">
        <v>31</v>
      </c>
      <c r="C17" s="56">
        <f>77700137.14/1000000</f>
        <v>77.700137139999995</v>
      </c>
      <c r="D17" s="24">
        <v>104.821</v>
      </c>
      <c r="E17" s="24">
        <v>112.29133182</v>
      </c>
      <c r="F17" s="43">
        <f>E17/D17</f>
        <v>1.0712675114719379</v>
      </c>
      <c r="G17" s="43">
        <f t="shared" si="2"/>
        <v>0.44518833496617427</v>
      </c>
      <c r="H17" s="45"/>
    </row>
    <row r="18" spans="1:8" s="44" customFormat="1" ht="51" x14ac:dyDescent="0.4">
      <c r="A18" s="16" t="s">
        <v>9</v>
      </c>
      <c r="B18" s="38" t="s">
        <v>32</v>
      </c>
      <c r="C18" s="56">
        <f>9452712956.68/1000000</f>
        <v>9452.7129566799995</v>
      </c>
      <c r="D18" s="40">
        <v>11378.681399999999</v>
      </c>
      <c r="E18" s="40">
        <v>9845.8164889799991</v>
      </c>
      <c r="F18" s="43">
        <f t="shared" si="1"/>
        <v>0.86528624388586883</v>
      </c>
      <c r="G18" s="43">
        <f t="shared" si="2"/>
        <v>4.1586318562884417E-2</v>
      </c>
      <c r="H18" s="45"/>
    </row>
    <row r="19" spans="1:8" s="44" customFormat="1" ht="25.5" x14ac:dyDescent="0.4">
      <c r="A19" s="16"/>
      <c r="B19" s="38" t="s">
        <v>33</v>
      </c>
      <c r="C19" s="56">
        <f>7448580340.46/1000000</f>
        <v>7448.5803404600001</v>
      </c>
      <c r="D19" s="24">
        <v>11733.1237</v>
      </c>
      <c r="E19" s="24">
        <v>12556.636003059999</v>
      </c>
      <c r="F19" s="43">
        <f t="shared" si="1"/>
        <v>1.0701869616409141</v>
      </c>
      <c r="G19" s="43">
        <f t="shared" ref="G19:G24" si="3">E19/C19-1</f>
        <v>0.68577573565978911</v>
      </c>
      <c r="H19" s="45"/>
    </row>
    <row r="20" spans="1:8" s="44" customFormat="1" ht="25.5" x14ac:dyDescent="0.4">
      <c r="A20" s="16"/>
      <c r="B20" s="38" t="s">
        <v>34</v>
      </c>
      <c r="C20" s="56">
        <f>10447708867.58/1000000</f>
        <v>10447.708867580001</v>
      </c>
      <c r="D20" s="24">
        <v>17405.862099999998</v>
      </c>
      <c r="E20" s="24">
        <v>15317.49162203</v>
      </c>
      <c r="F20" s="43">
        <f t="shared" si="1"/>
        <v>0.88001912999356702</v>
      </c>
      <c r="G20" s="43">
        <f t="shared" si="3"/>
        <v>0.46611011238658162</v>
      </c>
      <c r="H20" s="45"/>
    </row>
    <row r="21" spans="1:8" s="44" customFormat="1" ht="25.5" x14ac:dyDescent="0.4">
      <c r="A21" s="16"/>
      <c r="B21" s="38" t="s">
        <v>35</v>
      </c>
      <c r="C21" s="56">
        <f>8187364066.94/1000000</f>
        <v>8187.3640669399992</v>
      </c>
      <c r="D21" s="24">
        <v>36227.305699999997</v>
      </c>
      <c r="E21" s="24">
        <v>9131.0674577900008</v>
      </c>
      <c r="F21" s="43">
        <f t="shared" si="1"/>
        <v>0.25204931146149245</v>
      </c>
      <c r="G21" s="43">
        <f t="shared" si="3"/>
        <v>0.11526339651373374</v>
      </c>
    </row>
    <row r="22" spans="1:8" s="44" customFormat="1" ht="25.5" x14ac:dyDescent="0.4">
      <c r="A22" s="16" t="s">
        <v>10</v>
      </c>
      <c r="B22" s="38" t="s">
        <v>36</v>
      </c>
      <c r="C22" s="56">
        <f>154749142451.78/1000000</f>
        <v>154749.14245178</v>
      </c>
      <c r="D22" s="24">
        <v>207588.4964</v>
      </c>
      <c r="E22" s="24">
        <v>161412.35505278001</v>
      </c>
      <c r="F22" s="43">
        <f t="shared" si="1"/>
        <v>0.77755924751127015</v>
      </c>
      <c r="G22" s="43">
        <f t="shared" si="3"/>
        <v>4.305815525327561E-2</v>
      </c>
      <c r="H22" s="45"/>
    </row>
    <row r="23" spans="1:8" s="44" customFormat="1" ht="26.25" customHeight="1" x14ac:dyDescent="0.4">
      <c r="A23" s="16" t="s">
        <v>11</v>
      </c>
      <c r="B23" s="38" t="s">
        <v>37</v>
      </c>
      <c r="C23" s="56">
        <f>14421110251.9/1000000</f>
        <v>14421.1102519</v>
      </c>
      <c r="D23" s="24">
        <v>34302.1057</v>
      </c>
      <c r="E23" s="24">
        <v>14265.448184120001</v>
      </c>
      <c r="F23" s="43">
        <f t="shared" si="1"/>
        <v>0.41587674846795197</v>
      </c>
      <c r="G23" s="43">
        <f t="shared" si="3"/>
        <v>-1.0794041863697035E-2</v>
      </c>
      <c r="H23" s="45"/>
    </row>
    <row r="24" spans="1:8" s="44" customFormat="1" ht="25.5" x14ac:dyDescent="0.4">
      <c r="A24" s="16" t="s">
        <v>12</v>
      </c>
      <c r="B24" s="38" t="s">
        <v>38</v>
      </c>
      <c r="C24" s="56">
        <f>19259514093.98/1000000</f>
        <v>19259.51409398</v>
      </c>
      <c r="D24" s="24">
        <v>29345.715400000001</v>
      </c>
      <c r="E24" s="24">
        <v>27584.983938339999</v>
      </c>
      <c r="F24" s="43">
        <f t="shared" si="1"/>
        <v>0.94000039059671381</v>
      </c>
      <c r="G24" s="43">
        <f t="shared" si="3"/>
        <v>0.43227829132835249</v>
      </c>
      <c r="H24" s="45"/>
    </row>
    <row r="25" spans="1:8" s="44" customFormat="1" ht="25.5" x14ac:dyDescent="0.4">
      <c r="A25" s="18"/>
      <c r="B25" s="38" t="s">
        <v>39</v>
      </c>
      <c r="C25" s="56">
        <f>3000651.12/1000000</f>
        <v>3.0006511200000001</v>
      </c>
      <c r="D25" s="48" t="s">
        <v>51</v>
      </c>
      <c r="E25" s="29">
        <v>57.283371590000002</v>
      </c>
      <c r="F25" s="43" t="s">
        <v>8</v>
      </c>
      <c r="G25" s="43" t="s">
        <v>8</v>
      </c>
      <c r="H25" s="45"/>
    </row>
    <row r="26" spans="1:8" s="44" customFormat="1" ht="26" thickBot="1" x14ac:dyDescent="0.45">
      <c r="A26" s="18"/>
      <c r="B26" s="38" t="s">
        <v>13</v>
      </c>
      <c r="C26" s="54">
        <f>C8-C9-C10-C11-C15-C16-C17-C18-C19-C20-C21-C22-C23-C24-C25</f>
        <v>4924.016901710399</v>
      </c>
      <c r="D26" s="40">
        <v>6884.8873999999996</v>
      </c>
      <c r="E26" s="24">
        <f>E8-E9-E10-E11-E15-E16-E17-E18-E20-E21-E22-E23-E24-E25-E19</f>
        <v>9718.4390575100897</v>
      </c>
      <c r="F26" s="43">
        <f t="shared" si="1"/>
        <v>1.4115610746967466</v>
      </c>
      <c r="G26" s="43">
        <f t="shared" ref="G26:G34" si="4">E26/C26-1</f>
        <v>0.97368109238908329</v>
      </c>
      <c r="H26" s="45"/>
    </row>
    <row r="27" spans="1:8" s="41" customFormat="1" ht="25.5" thickBot="1" x14ac:dyDescent="0.4">
      <c r="A27" s="14"/>
      <c r="B27" s="28" t="s">
        <v>14</v>
      </c>
      <c r="C27" s="53">
        <f>383954232539.37/1000000</f>
        <v>383954.23253937002</v>
      </c>
      <c r="D27" s="32">
        <v>459973.15549999999</v>
      </c>
      <c r="E27" s="32">
        <v>439036.27620463999</v>
      </c>
      <c r="F27" s="25">
        <f t="shared" si="1"/>
        <v>0.95448238871113855</v>
      </c>
      <c r="G27" s="25">
        <f t="shared" si="4"/>
        <v>0.14345992047274003</v>
      </c>
      <c r="H27" s="42"/>
    </row>
    <row r="28" spans="1:8" s="41" customFormat="1" ht="25" x14ac:dyDescent="0.35">
      <c r="A28" s="19" t="s">
        <v>15</v>
      </c>
      <c r="B28" s="28" t="s">
        <v>49</v>
      </c>
      <c r="C28" s="57">
        <f>73252936509.7/1000000</f>
        <v>73252.936509699997</v>
      </c>
      <c r="D28" s="31">
        <v>73770.724300000002</v>
      </c>
      <c r="E28" s="31">
        <v>99166.338022270007</v>
      </c>
      <c r="F28" s="25">
        <f t="shared" si="1"/>
        <v>1.3442505677319208</v>
      </c>
      <c r="G28" s="25">
        <f t="shared" si="4"/>
        <v>0.35375239201692099</v>
      </c>
      <c r="H28" s="42"/>
    </row>
    <row r="29" spans="1:8" s="44" customFormat="1" ht="25.5" x14ac:dyDescent="0.35">
      <c r="A29" s="20" t="s">
        <v>16</v>
      </c>
      <c r="B29" s="38" t="s">
        <v>17</v>
      </c>
      <c r="C29" s="58">
        <f>234739800/1000000</f>
        <v>234.7398</v>
      </c>
      <c r="D29" s="29">
        <v>269.43709999999999</v>
      </c>
      <c r="E29" s="48">
        <v>269.43709999999999</v>
      </c>
      <c r="F29" s="43" t="s">
        <v>8</v>
      </c>
      <c r="G29" s="43">
        <f t="shared" si="4"/>
        <v>0.14781174730488811</v>
      </c>
      <c r="H29" s="45"/>
    </row>
    <row r="30" spans="1:8" s="44" customFormat="1" ht="25.5" x14ac:dyDescent="0.35">
      <c r="A30" s="20" t="s">
        <v>18</v>
      </c>
      <c r="B30" s="38" t="s">
        <v>19</v>
      </c>
      <c r="C30" s="62">
        <f>183444737.08/1000000</f>
        <v>183.44473708000001</v>
      </c>
      <c r="D30" s="29">
        <v>520.10379999999998</v>
      </c>
      <c r="E30" s="29">
        <v>519.94413469999995</v>
      </c>
      <c r="F30" s="43">
        <f t="shared" ref="F30:F32" si="5">E30/D30</f>
        <v>0.99969301262555665</v>
      </c>
      <c r="G30" s="43">
        <f t="shared" si="4"/>
        <v>1.834336612629301</v>
      </c>
    </row>
    <row r="31" spans="1:8" s="44" customFormat="1" ht="25.5" x14ac:dyDescent="0.35">
      <c r="A31" s="21" t="s">
        <v>20</v>
      </c>
      <c r="B31" s="38" t="s">
        <v>21</v>
      </c>
      <c r="C31" s="59">
        <f>22520277920.14/1000000</f>
        <v>22520.277920140001</v>
      </c>
      <c r="D31" s="29">
        <v>33041.810100000002</v>
      </c>
      <c r="E31" s="29">
        <v>23049.45929318</v>
      </c>
      <c r="F31" s="43">
        <f t="shared" si="5"/>
        <v>0.69758464271241594</v>
      </c>
      <c r="G31" s="43">
        <f t="shared" si="4"/>
        <v>2.3497994781261022E-2</v>
      </c>
    </row>
    <row r="32" spans="1:8" s="44" customFormat="1" ht="25.5" x14ac:dyDescent="0.35">
      <c r="A32" s="22" t="s">
        <v>22</v>
      </c>
      <c r="B32" s="38" t="s">
        <v>43</v>
      </c>
      <c r="C32" s="60">
        <f>13458414810.94/1000000</f>
        <v>13458.414810940001</v>
      </c>
      <c r="D32" s="29">
        <v>39939.373299999999</v>
      </c>
      <c r="E32" s="29">
        <v>38960.005869779998</v>
      </c>
      <c r="F32" s="43">
        <f t="shared" si="5"/>
        <v>0.97547864802826034</v>
      </c>
      <c r="G32" s="43">
        <f t="shared" si="4"/>
        <v>1.8948435916918243</v>
      </c>
    </row>
    <row r="33" spans="1:7" s="44" customFormat="1" ht="76.5" x14ac:dyDescent="0.35">
      <c r="A33" s="22"/>
      <c r="B33" s="38" t="s">
        <v>42</v>
      </c>
      <c r="C33" s="61">
        <f>409119453.72/1000000</f>
        <v>409.11945372000002</v>
      </c>
      <c r="D33" s="29" t="s">
        <v>51</v>
      </c>
      <c r="E33" s="29">
        <v>280.32506054000004</v>
      </c>
      <c r="F33" s="43" t="s">
        <v>52</v>
      </c>
      <c r="G33" s="43">
        <f t="shared" si="4"/>
        <v>-0.31480877286306319</v>
      </c>
    </row>
    <row r="34" spans="1:7" s="44" customFormat="1" ht="25.5" x14ac:dyDescent="0.35">
      <c r="A34" s="22"/>
      <c r="B34" s="38" t="s">
        <v>41</v>
      </c>
      <c r="C34" s="54">
        <f>734161106.18/1000000</f>
        <v>734.16110617999993</v>
      </c>
      <c r="D34" s="29" t="s">
        <v>51</v>
      </c>
      <c r="E34" s="29">
        <v>149.14593031999999</v>
      </c>
      <c r="F34" s="43" t="s">
        <v>8</v>
      </c>
      <c r="G34" s="43">
        <f t="shared" si="4"/>
        <v>-0.79684849951254066</v>
      </c>
    </row>
    <row r="35" spans="1:7" s="44" customFormat="1" ht="178.5" x14ac:dyDescent="0.35">
      <c r="A35" s="22"/>
      <c r="B35" s="38" t="s">
        <v>40</v>
      </c>
      <c r="C35" s="54" t="s">
        <v>8</v>
      </c>
      <c r="D35" s="29" t="s">
        <v>51</v>
      </c>
      <c r="E35" s="43" t="s">
        <v>8</v>
      </c>
      <c r="F35" s="43" t="s">
        <v>8</v>
      </c>
      <c r="G35" s="43" t="s">
        <v>8</v>
      </c>
    </row>
    <row r="36" spans="1:7" s="44" customFormat="1" ht="127.5" x14ac:dyDescent="0.35">
      <c r="A36" s="22"/>
      <c r="B36" s="38" t="s">
        <v>50</v>
      </c>
      <c r="C36" s="46">
        <f>35974391610.63/1000000</f>
        <v>35974.391610629995</v>
      </c>
      <c r="D36" s="29" t="s">
        <v>51</v>
      </c>
      <c r="E36" s="29">
        <v>36169.767843280002</v>
      </c>
      <c r="F36" s="43" t="s">
        <v>8</v>
      </c>
      <c r="G36" s="43">
        <f>E36/C36-1</f>
        <v>5.4309808700774287E-3</v>
      </c>
    </row>
    <row r="37" spans="1:7" s="44" customFormat="1" ht="76.5" x14ac:dyDescent="0.35">
      <c r="A37" s="22"/>
      <c r="B37" s="38" t="s">
        <v>44</v>
      </c>
      <c r="C37" s="46">
        <f>-261612928.99/1000000</f>
        <v>-261.61292899</v>
      </c>
      <c r="D37" s="29" t="s">
        <v>51</v>
      </c>
      <c r="E37" s="29">
        <v>-231.74720952999999</v>
      </c>
      <c r="F37" s="43" t="s">
        <v>8</v>
      </c>
      <c r="G37" s="43">
        <f>E37/C37-1</f>
        <v>-0.11415995216788999</v>
      </c>
    </row>
    <row r="38" spans="1:7" ht="18" x14ac:dyDescent="0.35">
      <c r="A38" s="22" t="s">
        <v>23</v>
      </c>
    </row>
    <row r="39" spans="1:7" ht="23" x14ac:dyDescent="0.35">
      <c r="B39" s="49"/>
      <c r="C39" s="50"/>
      <c r="D39" s="50"/>
      <c r="E39" s="50"/>
      <c r="F39" s="49"/>
      <c r="G39" s="49"/>
    </row>
    <row r="40" spans="1:7" x14ac:dyDescent="0.35">
      <c r="C40" s="23"/>
    </row>
  </sheetData>
  <mergeCells count="2">
    <mergeCell ref="F1:G1"/>
    <mergeCell ref="B2:G2"/>
  </mergeCells>
  <pageMargins left="0.43307086614173229" right="0.43307086614173229" top="0.74803149606299213" bottom="0.74803149606299213" header="0.31496062992125984" footer="0.31496062992125984"/>
  <pageSetup paperSize="8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2025-12-08T09:28:09Z</dcterms:created>
  <dcterms:modified xsi:type="dcterms:W3CDTF">2025-12-08T09:28:12Z</dcterms:modified>
</cp:coreProperties>
</file>